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75" tabRatio="500" activeTab="0"/>
  </bookViews>
  <sheets>
    <sheet name="quadro" sheetId="1" r:id="rId1"/>
  </sheets>
  <definedNames>
    <definedName name="_xlnm.Print_Area" localSheetId="0">'quadro'!$A$1:$H$56</definedName>
  </definedNames>
  <calcPr fullCalcOnLoad="1"/>
</workbook>
</file>

<file path=xl/sharedStrings.xml><?xml version="1.0" encoding="utf-8"?>
<sst xmlns="http://schemas.openxmlformats.org/spreadsheetml/2006/main" count="100" uniqueCount="100">
  <si>
    <t>REGIONE CALABRIA</t>
  </si>
  <si>
    <t>QUADRO ECONOMICO</t>
  </si>
  <si>
    <t>VERIFICA QE</t>
  </si>
  <si>
    <t>A</t>
  </si>
  <si>
    <t>LAVORI</t>
  </si>
  <si>
    <t>A.1</t>
  </si>
  <si>
    <t>IMPORTO LAVORI</t>
  </si>
  <si>
    <t>A.2</t>
  </si>
  <si>
    <t>ONERI DELLA SICUREZZA NON SOGGETTI A RIBASSO</t>
  </si>
  <si>
    <t>TOTALE A. LAVORI</t>
  </si>
  <si>
    <t>B.1</t>
  </si>
  <si>
    <t>PRESTAZIONI TECNICHE</t>
  </si>
  <si>
    <t>B.1.1</t>
  </si>
  <si>
    <t>B.1.2</t>
  </si>
  <si>
    <t>RELAZIONE GEOLOGICA</t>
  </si>
  <si>
    <t>B.1.3</t>
  </si>
  <si>
    <t xml:space="preserve">COLLAUDO Statico e Tecnico Amministrativo </t>
  </si>
  <si>
    <t>B.1.4</t>
  </si>
  <si>
    <t>STUDIO ARCHEOLOGICO (Relaz.Archeologica e D.L. Archeologica)</t>
  </si>
  <si>
    <t>B.1.5</t>
  </si>
  <si>
    <t>SPESE ATTIVITA' ART. 113 DEL D.LGS 50/2016 ( 2%)</t>
  </si>
  <si>
    <t>MAX 2,0%</t>
  </si>
  <si>
    <t>B.1.6</t>
  </si>
  <si>
    <t>SPESE ATTIVITA' SUPPORTO AL RUP (1,5%)</t>
  </si>
  <si>
    <t>MAX 1,5%</t>
  </si>
  <si>
    <t>B.1.7</t>
  </si>
  <si>
    <t>SPESE PER FRAZIONAMENTI, ACCATASTAMENTI E VOLTURE</t>
  </si>
  <si>
    <t>TOTALE B.1 PRESTAZIONI TECNICHE</t>
  </si>
  <si>
    <t>MAX 12%</t>
  </si>
  <si>
    <t>B.2</t>
  </si>
  <si>
    <t xml:space="preserve">IMPREVISTI </t>
  </si>
  <si>
    <t>B.2.1</t>
  </si>
  <si>
    <t>IMPREVISTI SUI LAVORI(max 5%)</t>
  </si>
  <si>
    <t>MAX 5,0%</t>
  </si>
  <si>
    <t>B.3</t>
  </si>
  <si>
    <t>PREVIDENZA CNPAIA + CONTRIBUTO EPAP</t>
  </si>
  <si>
    <t>B.3.1</t>
  </si>
  <si>
    <t>ONERI PREVIDENZIALI  SU PROG. PREL., DEF., ESEC, CSP,CSE,DDL (4%)</t>
  </si>
  <si>
    <t>B.3.2</t>
  </si>
  <si>
    <t>B.3.3</t>
  </si>
  <si>
    <t xml:space="preserve">ONERI PREVIDENZIALI ARCHEOLOGO </t>
  </si>
  <si>
    <t>B.3.4</t>
  </si>
  <si>
    <t>ONERI PREVIDENZIALI SUPPORTO AL RUP (4%)</t>
  </si>
  <si>
    <t>B.3.5</t>
  </si>
  <si>
    <t>ONERI PREVIDENZIALI COLLAUDATORE (4%)</t>
  </si>
  <si>
    <t>B.3.6</t>
  </si>
  <si>
    <t>ONERI PREVIDENZIALI PRESTAZIONI CATASTALI (4%)</t>
  </si>
  <si>
    <t>TOTALE B.3 PREVIDENZA</t>
  </si>
  <si>
    <t>B.4</t>
  </si>
  <si>
    <t>INDAGINI</t>
  </si>
  <si>
    <t>B.4.1</t>
  </si>
  <si>
    <t>INDAGINI GEOGNOSTICHE E/O ARCHEOLOGICHE E PROVE DI LABORATORIO</t>
  </si>
  <si>
    <t>B.5</t>
  </si>
  <si>
    <t>ESPROPRI</t>
  </si>
  <si>
    <t>B.5.1</t>
  </si>
  <si>
    <t xml:space="preserve">ESPROPRI,  ACQUISIZIONI o OCCUPAZIONI DI AREE </t>
  </si>
  <si>
    <t>B.6</t>
  </si>
  <si>
    <t>ALTRO</t>
  </si>
  <si>
    <t>B.6.1</t>
  </si>
  <si>
    <t>PARERI E CERTIFICATI</t>
  </si>
  <si>
    <t>B.6.2</t>
  </si>
  <si>
    <t>SPESE PER COMMISSIONI GIUDICATRICI</t>
  </si>
  <si>
    <t>B.6.3</t>
  </si>
  <si>
    <t>AVCP</t>
  </si>
  <si>
    <t>B.6.4</t>
  </si>
  <si>
    <t>SPESE ORGANIZZATIVE, GESTIONALI E PUBBLICITA'</t>
  </si>
  <si>
    <t>B.6.5</t>
  </si>
  <si>
    <t xml:space="preserve">PIANO DI MONITORAGGIO </t>
  </si>
  <si>
    <t>TOTALE B.6 ALTRO</t>
  </si>
  <si>
    <t>B.7</t>
  </si>
  <si>
    <t>IVA</t>
  </si>
  <si>
    <t>B.7.1</t>
  </si>
  <si>
    <t>IVA SUI LAVORI(22%)</t>
  </si>
  <si>
    <t>B.7.2</t>
  </si>
  <si>
    <t>IVA SULLE COMPETENZE TECNICHE, PROG., CSE,CSP,DDL(22%)</t>
  </si>
  <si>
    <t>B.7.3</t>
  </si>
  <si>
    <t>IVA GEOLOGO(22%)</t>
  </si>
  <si>
    <t>B.7.4</t>
  </si>
  <si>
    <t>IVA ARCHEOLOGO (22%)</t>
  </si>
  <si>
    <t>B.7.5</t>
  </si>
  <si>
    <t>IVA SUPPORTO AL RUP(22%)</t>
  </si>
  <si>
    <t>B.7.6</t>
  </si>
  <si>
    <t>IVA COLLAUDO (22%)</t>
  </si>
  <si>
    <t>B.7.7</t>
  </si>
  <si>
    <t>IVA SU INDAGINI (22%)</t>
  </si>
  <si>
    <t>B.7.8</t>
  </si>
  <si>
    <t>IVA PRESTAZIONI CATASTALI</t>
  </si>
  <si>
    <t>TOTALE B.7 IVA</t>
  </si>
  <si>
    <t>TOTALE SOMME A DISPOSIZIONE</t>
  </si>
  <si>
    <t>TOATALE QUADRO ECONOMICO</t>
  </si>
  <si>
    <t>IMPORTO FINANZIATO</t>
  </si>
  <si>
    <t>CSE, DL, MISURA E CONTABILITA', REG. ESECUZIONE</t>
  </si>
  <si>
    <t>ONERI PREVIDENZIALI EPAP GEOLOGO (4%)</t>
  </si>
  <si>
    <t xml:space="preserve">CODICE INTERVENTO: </t>
  </si>
  <si>
    <t>DATA:</t>
  </si>
  <si>
    <t>TITOLO DI INTERVENTO:</t>
  </si>
  <si>
    <t>DIPARTIMENTO DI PROTEZIONE CIVILE</t>
  </si>
  <si>
    <t xml:space="preserve">SOGGETTO ATTUATORE: </t>
  </si>
  <si>
    <t>PIANO ANNUALITA': ……   -   OCDPC N…….. –    CUP: --------------</t>
  </si>
  <si>
    <t xml:space="preserve">CONVENZIONE REP. N.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</si>
</sst>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[$€-2]\ * #,##0.00_-;\-[$€-2]\ * #,##0.00_-;_-[$€-2]\ * \-??_-"/>
    <numFmt numFmtId="165" formatCode="&quot;€ &quot;#,##0.00;[Red]&quot;-€ &quot;#,##0.00"/>
    <numFmt numFmtId="166" formatCode="#,##0.00&quot; €&quot;"/>
    <numFmt numFmtId="167" formatCode="_-&quot;L. &quot;* #,##0.00_-;&quot;-L. &quot;* #,##0.00_-;_-&quot;L. &quot;* \-??_-;_-@_-"/>
    <numFmt numFmtId="168" formatCode="_-&quot;€ &quot;* #,##0.00_-;&quot;-€ &quot;* #,##0.00_-;_-&quot;€ &quot;* \-??_-;_-@_-"/>
    <numFmt numFmtId="169" formatCode="0.0000"/>
  </numFmts>
  <fonts count="52">
    <font>
      <sz val="10"/>
      <name val="Times New Roman"/>
      <family val="0"/>
    </font>
    <font>
      <sz val="10"/>
      <name val="Arial"/>
      <family val="0"/>
    </font>
    <font>
      <b/>
      <sz val="11"/>
      <color indexed="8"/>
      <name val="Calibri"/>
      <family val="2"/>
    </font>
    <font>
      <sz val="12"/>
      <name val="High Tower Text"/>
      <family val="1"/>
    </font>
    <font>
      <sz val="14"/>
      <name val="Times New Roman"/>
      <family val="1"/>
    </font>
    <font>
      <sz val="14"/>
      <name val="Kunstler Script"/>
      <family val="4"/>
    </font>
    <font>
      <sz val="16"/>
      <name val="Times New Roman"/>
      <family val="1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20"/>
      <color indexed="10"/>
      <name val="Times New Roman"/>
      <family val="1"/>
    </font>
    <font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0"/>
      <color indexed="10"/>
      <name val="Arial"/>
      <family val="2"/>
    </font>
    <font>
      <b/>
      <sz val="12"/>
      <name val="Times New Roman"/>
      <family val="1"/>
    </font>
    <font>
      <b/>
      <sz val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164" fontId="0" fillId="0" borderId="0" applyFill="0" applyBorder="0" applyAlignment="0" applyProtection="0"/>
    <xf numFmtId="0" fontId="39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1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165" fontId="0" fillId="0" borderId="13" xfId="0" applyNumberFormat="1" applyBorder="1" applyAlignment="1">
      <alignment/>
    </xf>
    <xf numFmtId="165" fontId="0" fillId="0" borderId="0" xfId="0" applyNumberFormat="1" applyFill="1" applyBorder="1" applyAlignment="1">
      <alignment/>
    </xf>
    <xf numFmtId="165" fontId="0" fillId="0" borderId="11" xfId="0" applyNumberFormat="1" applyFill="1" applyBorder="1" applyAlignment="1">
      <alignment/>
    </xf>
    <xf numFmtId="2" fontId="0" fillId="0" borderId="11" xfId="0" applyNumberFormat="1" applyFill="1" applyBorder="1" applyAlignment="1">
      <alignment/>
    </xf>
    <xf numFmtId="0" fontId="0" fillId="0" borderId="11" xfId="0" applyFont="1" applyFill="1" applyBorder="1" applyAlignment="1">
      <alignment horizontal="right"/>
    </xf>
    <xf numFmtId="10" fontId="4" fillId="33" borderId="0" xfId="0" applyNumberFormat="1" applyFont="1" applyFill="1" applyBorder="1" applyAlignment="1">
      <alignment horizontal="left"/>
    </xf>
    <xf numFmtId="2" fontId="0" fillId="0" borderId="0" xfId="0" applyNumberFormat="1" applyFill="1" applyBorder="1" applyAlignment="1">
      <alignment/>
    </xf>
    <xf numFmtId="2" fontId="0" fillId="0" borderId="11" xfId="0" applyNumberFormat="1" applyFont="1" applyFill="1" applyBorder="1" applyAlignment="1">
      <alignment horizontal="right"/>
    </xf>
    <xf numFmtId="167" fontId="0" fillId="0" borderId="0" xfId="60" applyFont="1" applyFill="1" applyBorder="1" applyAlignment="1" applyProtection="1">
      <alignment/>
      <protection/>
    </xf>
    <xf numFmtId="167" fontId="0" fillId="0" borderId="0" xfId="0" applyNumberFormat="1" applyBorder="1" applyAlignment="1">
      <alignment/>
    </xf>
    <xf numFmtId="169" fontId="0" fillId="0" borderId="11" xfId="0" applyNumberFormat="1" applyFill="1" applyBorder="1" applyAlignment="1">
      <alignment/>
    </xf>
    <xf numFmtId="0" fontId="0" fillId="0" borderId="14" xfId="0" applyBorder="1" applyAlignment="1">
      <alignment/>
    </xf>
    <xf numFmtId="2" fontId="0" fillId="33" borderId="15" xfId="0" applyNumberFormat="1" applyFont="1" applyFill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0" xfId="0" applyBorder="1" applyAlignment="1">
      <alignment vertical="top"/>
    </xf>
    <xf numFmtId="0" fontId="5" fillId="0" borderId="0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30" fillId="0" borderId="22" xfId="0" applyFont="1" applyBorder="1" applyAlignment="1">
      <alignment horizontal="center" vertical="center"/>
    </xf>
    <xf numFmtId="0" fontId="1" fillId="34" borderId="13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165" fontId="1" fillId="0" borderId="13" xfId="0" applyNumberFormat="1" applyFont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165" fontId="1" fillId="33" borderId="13" xfId="0" applyNumberFormat="1" applyFont="1" applyFill="1" applyBorder="1" applyAlignment="1">
      <alignment/>
    </xf>
    <xf numFmtId="165" fontId="1" fillId="34" borderId="13" xfId="0" applyNumberFormat="1" applyFont="1" applyFill="1" applyBorder="1" applyAlignment="1">
      <alignment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Fill="1" applyBorder="1" applyAlignment="1">
      <alignment/>
    </xf>
    <xf numFmtId="0" fontId="1" fillId="0" borderId="23" xfId="0" applyFont="1" applyBorder="1" applyAlignment="1">
      <alignment horizontal="left" vertical="center" wrapText="1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4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5" borderId="13" xfId="0" applyFont="1" applyFill="1" applyBorder="1" applyAlignment="1">
      <alignment/>
    </xf>
    <xf numFmtId="0" fontId="1" fillId="35" borderId="13" xfId="0" applyFont="1" applyFill="1" applyBorder="1" applyAlignment="1">
      <alignment horizontal="right"/>
    </xf>
    <xf numFmtId="165" fontId="1" fillId="36" borderId="13" xfId="0" applyNumberFormat="1" applyFont="1" applyFill="1" applyBorder="1" applyAlignment="1">
      <alignment/>
    </xf>
    <xf numFmtId="0" fontId="1" fillId="37" borderId="13" xfId="0" applyFont="1" applyFill="1" applyBorder="1" applyAlignment="1">
      <alignment/>
    </xf>
    <xf numFmtId="0" fontId="1" fillId="37" borderId="13" xfId="0" applyFont="1" applyFill="1" applyBorder="1" applyAlignment="1">
      <alignment horizontal="right"/>
    </xf>
    <xf numFmtId="165" fontId="1" fillId="37" borderId="13" xfId="0" applyNumberFormat="1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14" fontId="9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3" fillId="38" borderId="19" xfId="0" applyFont="1" applyFill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600075</xdr:colOff>
      <xdr:row>17</xdr:row>
      <xdr:rowOff>133350</xdr:rowOff>
    </xdr:from>
    <xdr:to>
      <xdr:col>8</xdr:col>
      <xdr:colOff>1533525</xdr:colOff>
      <xdr:row>17</xdr:row>
      <xdr:rowOff>133350</xdr:rowOff>
    </xdr:to>
    <xdr:sp>
      <xdr:nvSpPr>
        <xdr:cNvPr id="1" name="Connettore 2 2"/>
        <xdr:cNvSpPr>
          <a:spLocks/>
        </xdr:cNvSpPr>
      </xdr:nvSpPr>
      <xdr:spPr>
        <a:xfrm>
          <a:off x="7162800" y="5629275"/>
          <a:ext cx="933450" cy="0"/>
        </a:xfrm>
        <a:prstGeom prst="straightConnector1">
          <a:avLst/>
        </a:prstGeom>
        <a:noFill/>
        <a:ln w="9360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609600</xdr:colOff>
      <xdr:row>18</xdr:row>
      <xdr:rowOff>123825</xdr:rowOff>
    </xdr:from>
    <xdr:to>
      <xdr:col>8</xdr:col>
      <xdr:colOff>1533525</xdr:colOff>
      <xdr:row>18</xdr:row>
      <xdr:rowOff>123825</xdr:rowOff>
    </xdr:to>
    <xdr:sp>
      <xdr:nvSpPr>
        <xdr:cNvPr id="2" name="Connettore 2 9"/>
        <xdr:cNvSpPr>
          <a:spLocks/>
        </xdr:cNvSpPr>
      </xdr:nvSpPr>
      <xdr:spPr>
        <a:xfrm>
          <a:off x="7172325" y="5857875"/>
          <a:ext cx="923925" cy="0"/>
        </a:xfrm>
        <a:prstGeom prst="straightConnector1">
          <a:avLst/>
        </a:prstGeom>
        <a:noFill/>
        <a:ln w="9360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600075</xdr:colOff>
      <xdr:row>20</xdr:row>
      <xdr:rowOff>133350</xdr:rowOff>
    </xdr:from>
    <xdr:to>
      <xdr:col>8</xdr:col>
      <xdr:colOff>1543050</xdr:colOff>
      <xdr:row>20</xdr:row>
      <xdr:rowOff>133350</xdr:rowOff>
    </xdr:to>
    <xdr:sp>
      <xdr:nvSpPr>
        <xdr:cNvPr id="3" name="Connettore 2 10"/>
        <xdr:cNvSpPr>
          <a:spLocks/>
        </xdr:cNvSpPr>
      </xdr:nvSpPr>
      <xdr:spPr>
        <a:xfrm>
          <a:off x="7162800" y="6343650"/>
          <a:ext cx="942975" cy="0"/>
        </a:xfrm>
        <a:prstGeom prst="straightConnector1">
          <a:avLst/>
        </a:prstGeom>
        <a:noFill/>
        <a:ln w="9360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600075</xdr:colOff>
      <xdr:row>22</xdr:row>
      <xdr:rowOff>85725</xdr:rowOff>
    </xdr:from>
    <xdr:to>
      <xdr:col>8</xdr:col>
      <xdr:colOff>1533525</xdr:colOff>
      <xdr:row>22</xdr:row>
      <xdr:rowOff>85725</xdr:rowOff>
    </xdr:to>
    <xdr:sp>
      <xdr:nvSpPr>
        <xdr:cNvPr id="4" name="Connettore 2 11"/>
        <xdr:cNvSpPr>
          <a:spLocks/>
        </xdr:cNvSpPr>
      </xdr:nvSpPr>
      <xdr:spPr>
        <a:xfrm>
          <a:off x="7162800" y="6696075"/>
          <a:ext cx="933450" cy="0"/>
        </a:xfrm>
        <a:prstGeom prst="straightConnector1">
          <a:avLst/>
        </a:prstGeom>
        <a:noFill/>
        <a:ln w="9360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533400</xdr:colOff>
      <xdr:row>53</xdr:row>
      <xdr:rowOff>76200</xdr:rowOff>
    </xdr:from>
    <xdr:to>
      <xdr:col>8</xdr:col>
      <xdr:colOff>1476375</xdr:colOff>
      <xdr:row>53</xdr:row>
      <xdr:rowOff>76200</xdr:rowOff>
    </xdr:to>
    <xdr:sp>
      <xdr:nvSpPr>
        <xdr:cNvPr id="5" name="Connettore 2 12"/>
        <xdr:cNvSpPr>
          <a:spLocks/>
        </xdr:cNvSpPr>
      </xdr:nvSpPr>
      <xdr:spPr>
        <a:xfrm>
          <a:off x="7096125" y="11782425"/>
          <a:ext cx="942975" cy="0"/>
        </a:xfrm>
        <a:prstGeom prst="straightConnector1">
          <a:avLst/>
        </a:prstGeom>
        <a:noFill/>
        <a:ln w="9360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0</xdr:col>
      <xdr:colOff>171450</xdr:colOff>
      <xdr:row>0</xdr:row>
      <xdr:rowOff>114300</xdr:rowOff>
    </xdr:from>
    <xdr:to>
      <xdr:col>2</xdr:col>
      <xdr:colOff>180975</xdr:colOff>
      <xdr:row>0</xdr:row>
      <xdr:rowOff>962025</xdr:rowOff>
    </xdr:to>
    <xdr:pic>
      <xdr:nvPicPr>
        <xdr:cNvPr id="6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14300"/>
          <a:ext cx="8572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0</xdr:row>
      <xdr:rowOff>123825</xdr:rowOff>
    </xdr:from>
    <xdr:to>
      <xdr:col>7</xdr:col>
      <xdr:colOff>866775</xdr:colOff>
      <xdr:row>0</xdr:row>
      <xdr:rowOff>971550</xdr:rowOff>
    </xdr:to>
    <xdr:pic>
      <xdr:nvPicPr>
        <xdr:cNvPr id="7" name="Immagine 7" descr="Logo altro-01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00650" y="123825"/>
          <a:ext cx="8382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tabSelected="1" zoomScalePageLayoutView="0" workbookViewId="0" topLeftCell="A1">
      <selection activeCell="K2" sqref="K2"/>
    </sheetView>
  </sheetViews>
  <sheetFormatPr defaultColWidth="9.33203125" defaultRowHeight="12.75"/>
  <cols>
    <col min="1" max="1" width="5.5" style="1" customWidth="1"/>
    <col min="2" max="2" width="9.33203125" style="1" customWidth="1"/>
    <col min="3" max="3" width="7.83203125" style="1" customWidth="1"/>
    <col min="4" max="4" width="9.33203125" style="1" customWidth="1"/>
    <col min="5" max="5" width="16.5" style="1" customWidth="1"/>
    <col min="6" max="6" width="11.5" style="1" customWidth="1"/>
    <col min="7" max="7" width="30.5" style="1" customWidth="1"/>
    <col min="8" max="8" width="24.33203125" style="1" customWidth="1"/>
    <col min="9" max="9" width="28.5" style="1" customWidth="1"/>
    <col min="10" max="10" width="12.16015625" style="1" customWidth="1"/>
    <col min="11" max="11" width="21" style="1" customWidth="1"/>
    <col min="12" max="12" width="28.66015625" style="1" customWidth="1"/>
    <col min="13" max="13" width="21.33203125" style="1" customWidth="1"/>
    <col min="14" max="14" width="20" style="1" customWidth="1"/>
    <col min="15" max="15" width="41.83203125" style="1" customWidth="1"/>
    <col min="16" max="16" width="22.5" style="1" customWidth="1"/>
    <col min="17" max="16384" width="9.33203125" style="1" customWidth="1"/>
  </cols>
  <sheetData>
    <row r="1" spans="1:13" ht="92.25" customHeight="1">
      <c r="A1" s="44" t="s">
        <v>0</v>
      </c>
      <c r="B1" s="44"/>
      <c r="C1" s="44"/>
      <c r="D1" s="44"/>
      <c r="E1" s="44"/>
      <c r="F1" s="44"/>
      <c r="G1" s="44"/>
      <c r="H1" s="44"/>
      <c r="I1" s="2"/>
      <c r="J1" s="27"/>
      <c r="K1" s="27"/>
      <c r="L1" s="28"/>
      <c r="M1" s="28"/>
    </row>
    <row r="2" spans="1:13" ht="32.25" customHeight="1">
      <c r="A2" s="33" t="s">
        <v>96</v>
      </c>
      <c r="B2" s="33"/>
      <c r="C2" s="33"/>
      <c r="D2" s="33"/>
      <c r="E2" s="33"/>
      <c r="F2" s="33"/>
      <c r="G2" s="33"/>
      <c r="H2" s="33"/>
      <c r="I2" s="32"/>
      <c r="J2" s="77"/>
      <c r="K2" s="77"/>
      <c r="L2" s="78"/>
      <c r="M2" s="78"/>
    </row>
    <row r="3" spans="1:13" ht="32.25" customHeight="1">
      <c r="A3" s="34" t="s">
        <v>93</v>
      </c>
      <c r="B3" s="34"/>
      <c r="C3" s="34"/>
      <c r="D3" s="34"/>
      <c r="E3" s="34"/>
      <c r="F3" s="34"/>
      <c r="G3" s="34" t="s">
        <v>94</v>
      </c>
      <c r="H3" s="34"/>
      <c r="I3" s="32"/>
      <c r="J3" s="25"/>
      <c r="K3" s="25"/>
      <c r="L3" s="26"/>
      <c r="M3" s="26"/>
    </row>
    <row r="4" spans="1:13" ht="32.25" customHeight="1">
      <c r="A4" s="34" t="s">
        <v>95</v>
      </c>
      <c r="B4" s="35"/>
      <c r="C4" s="35"/>
      <c r="D4" s="35"/>
      <c r="E4" s="35"/>
      <c r="F4" s="35"/>
      <c r="G4" s="35"/>
      <c r="H4" s="35"/>
      <c r="I4" s="32"/>
      <c r="J4" s="25"/>
      <c r="K4" s="25"/>
      <c r="L4" s="26"/>
      <c r="M4" s="26"/>
    </row>
    <row r="5" spans="1:13" ht="26.25" customHeight="1">
      <c r="A5" s="36" t="s">
        <v>97</v>
      </c>
      <c r="B5" s="37"/>
      <c r="C5" s="37"/>
      <c r="D5" s="37"/>
      <c r="E5" s="37"/>
      <c r="F5" s="37"/>
      <c r="G5" s="37"/>
      <c r="H5" s="37"/>
      <c r="I5" s="3"/>
      <c r="J5" s="77"/>
      <c r="K5" s="77"/>
      <c r="L5" s="78"/>
      <c r="M5" s="78"/>
    </row>
    <row r="6" spans="1:22" ht="44.25" customHeight="1">
      <c r="A6" s="38" t="s">
        <v>98</v>
      </c>
      <c r="B6" s="39"/>
      <c r="C6" s="39"/>
      <c r="D6" s="39"/>
      <c r="E6" s="39"/>
      <c r="F6" s="39"/>
      <c r="G6" s="39"/>
      <c r="H6" s="40"/>
      <c r="I6" s="4"/>
      <c r="J6" s="77"/>
      <c r="K6" s="77"/>
      <c r="L6" s="78"/>
      <c r="M6" s="78"/>
      <c r="P6" s="69"/>
      <c r="Q6" s="69"/>
      <c r="R6" s="69"/>
      <c r="S6" s="70"/>
      <c r="T6" s="70"/>
      <c r="U6" s="70"/>
      <c r="V6" s="70"/>
    </row>
    <row r="7" spans="1:22" ht="21" customHeight="1">
      <c r="A7" s="41" t="s">
        <v>99</v>
      </c>
      <c r="B7" s="42"/>
      <c r="C7" s="42"/>
      <c r="D7" s="42"/>
      <c r="E7" s="42"/>
      <c r="F7" s="42"/>
      <c r="G7" s="42"/>
      <c r="H7" s="43"/>
      <c r="I7" s="2"/>
      <c r="J7" s="27"/>
      <c r="K7" s="27"/>
      <c r="L7" s="29"/>
      <c r="M7" s="29"/>
      <c r="P7" s="71"/>
      <c r="Q7" s="71"/>
      <c r="R7" s="71"/>
      <c r="S7" s="71"/>
      <c r="T7" s="71"/>
      <c r="U7" s="71"/>
      <c r="V7" s="71"/>
    </row>
    <row r="8" spans="1:22" s="6" customFormat="1" ht="27" customHeight="1">
      <c r="A8" s="79" t="s">
        <v>1</v>
      </c>
      <c r="B8" s="79"/>
      <c r="C8" s="79"/>
      <c r="D8" s="79"/>
      <c r="E8" s="79"/>
      <c r="F8" s="79"/>
      <c r="G8" s="79"/>
      <c r="H8" s="79"/>
      <c r="I8" s="5"/>
      <c r="J8" s="30" t="s">
        <v>2</v>
      </c>
      <c r="K8" s="30"/>
      <c r="L8" s="30"/>
      <c r="M8" s="30"/>
      <c r="N8" s="31"/>
      <c r="O8" s="31"/>
      <c r="P8" s="72"/>
      <c r="Q8" s="72"/>
      <c r="R8" s="72"/>
      <c r="S8" s="72"/>
      <c r="T8" s="72"/>
      <c r="U8" s="72"/>
      <c r="V8" s="72"/>
    </row>
    <row r="9" spans="1:22" ht="12.75" customHeight="1">
      <c r="A9" s="45" t="s">
        <v>3</v>
      </c>
      <c r="B9" s="46" t="s">
        <v>4</v>
      </c>
      <c r="C9" s="46"/>
      <c r="D9" s="46"/>
      <c r="E9" s="46"/>
      <c r="F9" s="46"/>
      <c r="G9" s="46"/>
      <c r="H9" s="45"/>
      <c r="I9" s="7"/>
      <c r="J9" s="8"/>
      <c r="M9" s="9"/>
      <c r="P9" s="72"/>
      <c r="Q9" s="72"/>
      <c r="R9" s="72"/>
      <c r="S9" s="72"/>
      <c r="T9" s="72"/>
      <c r="U9" s="72"/>
      <c r="V9" s="72"/>
    </row>
    <row r="10" spans="1:22" ht="18">
      <c r="A10" s="47" t="s">
        <v>5</v>
      </c>
      <c r="B10" s="48" t="s">
        <v>6</v>
      </c>
      <c r="C10" s="48"/>
      <c r="D10" s="48"/>
      <c r="E10" s="48"/>
      <c r="F10" s="48"/>
      <c r="G10" s="48"/>
      <c r="H10" s="49">
        <v>184400</v>
      </c>
      <c r="I10" s="11"/>
      <c r="J10" s="12"/>
      <c r="M10" s="9"/>
      <c r="P10" s="73"/>
      <c r="Q10" s="73"/>
      <c r="R10" s="73"/>
      <c r="S10" s="73"/>
      <c r="T10" s="73"/>
      <c r="U10" s="73"/>
      <c r="V10" s="73"/>
    </row>
    <row r="11" spans="1:22" ht="15">
      <c r="A11" s="47" t="s">
        <v>7</v>
      </c>
      <c r="B11" s="48" t="s">
        <v>8</v>
      </c>
      <c r="C11" s="48"/>
      <c r="D11" s="48"/>
      <c r="E11" s="48"/>
      <c r="F11" s="48"/>
      <c r="G11" s="48"/>
      <c r="H11" s="49">
        <f>0.02*H10</f>
        <v>3688</v>
      </c>
      <c r="I11" s="11"/>
      <c r="J11" s="13"/>
      <c r="M11" s="9"/>
      <c r="P11" s="74"/>
      <c r="Q11" s="74"/>
      <c r="R11" s="74"/>
      <c r="S11" s="74"/>
      <c r="T11" s="74"/>
      <c r="U11" s="74"/>
      <c r="V11" s="74"/>
    </row>
    <row r="12" spans="1:22" ht="12.75">
      <c r="A12" s="50"/>
      <c r="B12" s="51" t="s">
        <v>9</v>
      </c>
      <c r="C12" s="51"/>
      <c r="D12" s="51"/>
      <c r="E12" s="51"/>
      <c r="F12" s="51"/>
      <c r="G12" s="51"/>
      <c r="H12" s="52">
        <f>H10+H11</f>
        <v>188088</v>
      </c>
      <c r="I12" s="11"/>
      <c r="J12" s="8"/>
      <c r="M12" s="9"/>
      <c r="P12" s="75"/>
      <c r="Q12" s="76"/>
      <c r="R12" s="76"/>
      <c r="S12" s="76"/>
      <c r="T12" s="76"/>
      <c r="U12" s="76"/>
      <c r="V12" s="76"/>
    </row>
    <row r="13" spans="1:13" ht="12.75">
      <c r="A13" s="45" t="s">
        <v>10</v>
      </c>
      <c r="B13" s="46" t="s">
        <v>11</v>
      </c>
      <c r="C13" s="46"/>
      <c r="D13" s="46"/>
      <c r="E13" s="46"/>
      <c r="F13" s="46"/>
      <c r="G13" s="46"/>
      <c r="H13" s="53"/>
      <c r="I13" s="11"/>
      <c r="J13" s="8"/>
      <c r="M13" s="9"/>
    </row>
    <row r="14" spans="1:13" ht="14.25" customHeight="1">
      <c r="A14" s="47" t="s">
        <v>12</v>
      </c>
      <c r="B14" s="54" t="s">
        <v>91</v>
      </c>
      <c r="C14" s="54"/>
      <c r="D14" s="54"/>
      <c r="E14" s="54"/>
      <c r="F14" s="54"/>
      <c r="G14" s="54"/>
      <c r="H14" s="49">
        <f>10464.97+1046.5</f>
        <v>11511.47</v>
      </c>
      <c r="I14" s="11"/>
      <c r="J14" s="8"/>
      <c r="M14" s="9"/>
    </row>
    <row r="15" spans="1:13" ht="14.25" customHeight="1">
      <c r="A15" s="55" t="s">
        <v>13</v>
      </c>
      <c r="B15" s="56" t="s">
        <v>14</v>
      </c>
      <c r="C15" s="56"/>
      <c r="D15" s="56"/>
      <c r="E15" s="56"/>
      <c r="F15" s="56"/>
      <c r="G15" s="56"/>
      <c r="H15" s="49"/>
      <c r="I15" s="11"/>
      <c r="J15" s="8"/>
      <c r="M15" s="9"/>
    </row>
    <row r="16" spans="1:13" ht="12.75">
      <c r="A16" s="47" t="s">
        <v>15</v>
      </c>
      <c r="B16" s="48" t="s">
        <v>16</v>
      </c>
      <c r="C16" s="48"/>
      <c r="D16" s="48"/>
      <c r="E16" s="48"/>
      <c r="F16" s="48"/>
      <c r="G16" s="48"/>
      <c r="H16" s="49"/>
      <c r="I16" s="11"/>
      <c r="J16" s="8"/>
      <c r="M16" s="9"/>
    </row>
    <row r="17" spans="1:13" ht="12.75">
      <c r="A17" s="47" t="s">
        <v>17</v>
      </c>
      <c r="B17" s="48" t="s">
        <v>18</v>
      </c>
      <c r="C17" s="48"/>
      <c r="D17" s="48"/>
      <c r="E17" s="48"/>
      <c r="F17" s="48"/>
      <c r="G17" s="48"/>
      <c r="H17" s="49"/>
      <c r="I17" s="11"/>
      <c r="J17" s="8"/>
      <c r="M17" s="9"/>
    </row>
    <row r="18" spans="1:13" ht="18.75">
      <c r="A18" s="47" t="s">
        <v>19</v>
      </c>
      <c r="B18" s="48" t="s">
        <v>20</v>
      </c>
      <c r="C18" s="48"/>
      <c r="D18" s="48"/>
      <c r="E18" s="48"/>
      <c r="F18" s="48"/>
      <c r="G18" s="48"/>
      <c r="H18" s="49">
        <f>+H12*2%</f>
        <v>3761.76</v>
      </c>
      <c r="I18" s="11"/>
      <c r="J18" s="14" t="s">
        <v>21</v>
      </c>
      <c r="K18" s="15">
        <f>H18/H12</f>
        <v>0.02</v>
      </c>
      <c r="L18" s="16" t="str">
        <f>IF(ROUND(K18,4)&lt;=2%,"OK","DEVE ESSERE INFERIORE A 2%")</f>
        <v>OK</v>
      </c>
      <c r="M18" s="9"/>
    </row>
    <row r="19" spans="1:13" ht="18.75">
      <c r="A19" s="47" t="s">
        <v>22</v>
      </c>
      <c r="B19" s="48" t="s">
        <v>23</v>
      </c>
      <c r="C19" s="48"/>
      <c r="D19" s="48"/>
      <c r="E19" s="48"/>
      <c r="F19" s="48"/>
      <c r="G19" s="48"/>
      <c r="H19" s="49"/>
      <c r="I19" s="11"/>
      <c r="J19" s="17" t="s">
        <v>24</v>
      </c>
      <c r="K19" s="15">
        <f>H19/H12</f>
        <v>0</v>
      </c>
      <c r="L19" s="16" t="str">
        <f>IF(ROUND(K19,4)&lt;=1.5%,"OK","DEVE ESSERE INFERIORE A 1,5%")</f>
        <v>OK</v>
      </c>
      <c r="M19" s="9"/>
    </row>
    <row r="20" spans="1:13" ht="18.75">
      <c r="A20" s="47" t="s">
        <v>25</v>
      </c>
      <c r="B20" s="48" t="s">
        <v>26</v>
      </c>
      <c r="C20" s="48"/>
      <c r="D20" s="48"/>
      <c r="E20" s="48"/>
      <c r="F20" s="48"/>
      <c r="G20" s="48"/>
      <c r="H20" s="49"/>
      <c r="I20" s="11"/>
      <c r="J20" s="17"/>
      <c r="K20" s="15"/>
      <c r="L20" s="16"/>
      <c r="M20" s="9"/>
    </row>
    <row r="21" spans="1:13" ht="18.75">
      <c r="A21" s="50"/>
      <c r="B21" s="51" t="s">
        <v>27</v>
      </c>
      <c r="C21" s="51"/>
      <c r="D21" s="51"/>
      <c r="E21" s="51"/>
      <c r="F21" s="51"/>
      <c r="G21" s="51"/>
      <c r="H21" s="52">
        <f>SUM(H14:H20)</f>
        <v>15273.23</v>
      </c>
      <c r="I21" s="11"/>
      <c r="J21" s="14" t="s">
        <v>28</v>
      </c>
      <c r="K21" s="15">
        <f>H21/H12</f>
        <v>0.08120257539024286</v>
      </c>
      <c r="L21" s="16" t="str">
        <f>IF(ROUND(K21,4)&lt;=15%,"OK","DEVE ESSERE INFERIORE A 15%")</f>
        <v>OK</v>
      </c>
      <c r="M21" s="9"/>
    </row>
    <row r="22" spans="1:13" ht="12.75">
      <c r="A22" s="45" t="s">
        <v>29</v>
      </c>
      <c r="B22" s="46" t="s">
        <v>30</v>
      </c>
      <c r="C22" s="46"/>
      <c r="D22" s="46"/>
      <c r="E22" s="46"/>
      <c r="F22" s="46"/>
      <c r="G22" s="46"/>
      <c r="H22" s="53"/>
      <c r="I22" s="11"/>
      <c r="J22" s="8"/>
      <c r="L22" s="16"/>
      <c r="M22" s="9"/>
    </row>
    <row r="23" spans="1:13" ht="18.75">
      <c r="A23" s="50" t="s">
        <v>31</v>
      </c>
      <c r="B23" s="51" t="s">
        <v>32</v>
      </c>
      <c r="C23" s="51"/>
      <c r="D23" s="51"/>
      <c r="E23" s="51"/>
      <c r="F23" s="51"/>
      <c r="G23" s="51"/>
      <c r="H23" s="52">
        <v>1940.13</v>
      </c>
      <c r="I23" s="11"/>
      <c r="J23" s="14" t="s">
        <v>33</v>
      </c>
      <c r="K23" s="15">
        <f>H23/H12</f>
        <v>0.010315012121985455</v>
      </c>
      <c r="L23" s="16" t="str">
        <f>IF(ROUND(K23,4)&lt;=5%,"OK","DEVE ESSERE INFERIORE A 5%")</f>
        <v>OK</v>
      </c>
      <c r="M23" s="9">
        <f>250000-H54</f>
        <v>-0.0031359999848064035</v>
      </c>
    </row>
    <row r="24" spans="1:13" ht="12.75">
      <c r="A24" s="45" t="s">
        <v>34</v>
      </c>
      <c r="B24" s="46" t="s">
        <v>35</v>
      </c>
      <c r="C24" s="46"/>
      <c r="D24" s="46"/>
      <c r="E24" s="46"/>
      <c r="F24" s="46"/>
      <c r="G24" s="46"/>
      <c r="H24" s="53"/>
      <c r="I24" s="11"/>
      <c r="J24" s="8"/>
      <c r="M24" s="9"/>
    </row>
    <row r="25" spans="1:13" ht="12.75">
      <c r="A25" s="47" t="s">
        <v>36</v>
      </c>
      <c r="B25" s="48" t="s">
        <v>37</v>
      </c>
      <c r="C25" s="48"/>
      <c r="D25" s="48"/>
      <c r="E25" s="48"/>
      <c r="F25" s="48"/>
      <c r="G25" s="48"/>
      <c r="H25" s="49">
        <f>H14*0.04</f>
        <v>460.4588</v>
      </c>
      <c r="I25" s="11"/>
      <c r="J25" s="8"/>
      <c r="M25" s="9"/>
    </row>
    <row r="26" spans="1:13" ht="12.75">
      <c r="A26" s="47" t="s">
        <v>38</v>
      </c>
      <c r="B26" s="48" t="s">
        <v>92</v>
      </c>
      <c r="C26" s="48"/>
      <c r="D26" s="48"/>
      <c r="E26" s="48"/>
      <c r="F26" s="48"/>
      <c r="G26" s="48"/>
      <c r="H26" s="49">
        <f>H15*0.02</f>
        <v>0</v>
      </c>
      <c r="I26" s="11"/>
      <c r="J26" s="8"/>
      <c r="M26" s="9"/>
    </row>
    <row r="27" spans="1:13" ht="12.75">
      <c r="A27" s="55" t="s">
        <v>39</v>
      </c>
      <c r="B27" s="48" t="s">
        <v>40</v>
      </c>
      <c r="C27" s="48"/>
      <c r="D27" s="48"/>
      <c r="E27" s="48"/>
      <c r="F27" s="48"/>
      <c r="G27" s="48"/>
      <c r="H27" s="49">
        <v>0</v>
      </c>
      <c r="I27" s="11"/>
      <c r="J27" s="8"/>
      <c r="L27" s="18"/>
      <c r="M27" s="9"/>
    </row>
    <row r="28" spans="1:13" ht="12.75">
      <c r="A28" s="55" t="s">
        <v>41</v>
      </c>
      <c r="B28" s="48" t="s">
        <v>42</v>
      </c>
      <c r="C28" s="48"/>
      <c r="D28" s="48"/>
      <c r="E28" s="48"/>
      <c r="F28" s="48"/>
      <c r="G28" s="48"/>
      <c r="H28" s="49">
        <f>0.04*H19</f>
        <v>0</v>
      </c>
      <c r="I28" s="11"/>
      <c r="J28" s="8"/>
      <c r="M28" s="9"/>
    </row>
    <row r="29" spans="1:13" ht="12.75">
      <c r="A29" s="55" t="s">
        <v>43</v>
      </c>
      <c r="B29" s="48" t="s">
        <v>44</v>
      </c>
      <c r="C29" s="48"/>
      <c r="D29" s="48"/>
      <c r="E29" s="48"/>
      <c r="F29" s="48"/>
      <c r="G29" s="48"/>
      <c r="H29" s="49">
        <f>H16*0.04</f>
        <v>0</v>
      </c>
      <c r="I29" s="11"/>
      <c r="J29" s="8"/>
      <c r="L29" s="19"/>
      <c r="M29" s="9"/>
    </row>
    <row r="30" spans="1:13" ht="12.75">
      <c r="A30" s="55" t="s">
        <v>45</v>
      </c>
      <c r="B30" s="48" t="s">
        <v>46</v>
      </c>
      <c r="C30" s="48"/>
      <c r="D30" s="48"/>
      <c r="E30" s="48"/>
      <c r="F30" s="48"/>
      <c r="G30" s="48"/>
      <c r="H30" s="49">
        <f>H20*0.04</f>
        <v>0</v>
      </c>
      <c r="I30" s="11"/>
      <c r="J30" s="8"/>
      <c r="M30" s="9"/>
    </row>
    <row r="31" spans="1:13" ht="12.75">
      <c r="A31" s="50"/>
      <c r="B31" s="51" t="s">
        <v>47</v>
      </c>
      <c r="C31" s="51"/>
      <c r="D31" s="51"/>
      <c r="E31" s="51"/>
      <c r="F31" s="51"/>
      <c r="G31" s="51"/>
      <c r="H31" s="52">
        <f>SUM(H25:H30)</f>
        <v>460.4588</v>
      </c>
      <c r="I31" s="11"/>
      <c r="J31" s="8"/>
      <c r="M31" s="9"/>
    </row>
    <row r="32" spans="1:13" ht="12.75">
      <c r="A32" s="45" t="s">
        <v>48</v>
      </c>
      <c r="B32" s="46" t="s">
        <v>49</v>
      </c>
      <c r="C32" s="46"/>
      <c r="D32" s="46"/>
      <c r="E32" s="46"/>
      <c r="F32" s="46"/>
      <c r="G32" s="46"/>
      <c r="H32" s="53"/>
      <c r="I32" s="11"/>
      <c r="J32" s="8"/>
      <c r="M32" s="9"/>
    </row>
    <row r="33" spans="1:13" ht="12.75">
      <c r="A33" s="50" t="s">
        <v>50</v>
      </c>
      <c r="B33" s="51" t="s">
        <v>51</v>
      </c>
      <c r="C33" s="51"/>
      <c r="D33" s="51"/>
      <c r="E33" s="51"/>
      <c r="F33" s="51"/>
      <c r="G33" s="51"/>
      <c r="H33" s="52"/>
      <c r="I33" s="11"/>
      <c r="J33" s="8"/>
      <c r="M33" s="9"/>
    </row>
    <row r="34" spans="1:13" ht="12.75">
      <c r="A34" s="45" t="s">
        <v>52</v>
      </c>
      <c r="B34" s="46" t="s">
        <v>53</v>
      </c>
      <c r="C34" s="46"/>
      <c r="D34" s="46"/>
      <c r="E34" s="46"/>
      <c r="F34" s="46"/>
      <c r="G34" s="46"/>
      <c r="H34" s="53"/>
      <c r="I34" s="11"/>
      <c r="J34" s="8"/>
      <c r="M34" s="9"/>
    </row>
    <row r="35" spans="1:13" ht="12.75">
      <c r="A35" s="50" t="s">
        <v>54</v>
      </c>
      <c r="B35" s="51" t="s">
        <v>55</v>
      </c>
      <c r="C35" s="51"/>
      <c r="D35" s="51"/>
      <c r="E35" s="51"/>
      <c r="F35" s="51"/>
      <c r="G35" s="51"/>
      <c r="H35" s="52"/>
      <c r="I35" s="11"/>
      <c r="J35" s="8"/>
      <c r="M35" s="9"/>
    </row>
    <row r="36" spans="1:13" ht="12.75">
      <c r="A36" s="45" t="s">
        <v>56</v>
      </c>
      <c r="B36" s="46" t="s">
        <v>57</v>
      </c>
      <c r="C36" s="46"/>
      <c r="D36" s="46"/>
      <c r="E36" s="46"/>
      <c r="F36" s="46"/>
      <c r="G36" s="46"/>
      <c r="H36" s="53"/>
      <c r="I36" s="11"/>
      <c r="J36" s="8"/>
      <c r="M36" s="9"/>
    </row>
    <row r="37" spans="1:13" ht="12.75">
      <c r="A37" s="47" t="s">
        <v>58</v>
      </c>
      <c r="B37" s="48" t="s">
        <v>59</v>
      </c>
      <c r="C37" s="48"/>
      <c r="D37" s="48"/>
      <c r="E37" s="48"/>
      <c r="F37" s="48"/>
      <c r="G37" s="48"/>
      <c r="H37" s="49"/>
      <c r="I37" s="11"/>
      <c r="J37" s="8"/>
      <c r="M37" s="9"/>
    </row>
    <row r="38" spans="1:13" ht="12.75">
      <c r="A38" s="47" t="s">
        <v>60</v>
      </c>
      <c r="B38" s="48" t="s">
        <v>61</v>
      </c>
      <c r="C38" s="48"/>
      <c r="D38" s="48"/>
      <c r="E38" s="48"/>
      <c r="F38" s="48"/>
      <c r="G38" s="48"/>
      <c r="H38" s="49">
        <v>0</v>
      </c>
      <c r="I38" s="11"/>
      <c r="J38" s="8"/>
      <c r="M38" s="9"/>
    </row>
    <row r="39" spans="1:13" ht="12.75">
      <c r="A39" s="47" t="s">
        <v>62</v>
      </c>
      <c r="B39" s="48" t="s">
        <v>63</v>
      </c>
      <c r="C39" s="48"/>
      <c r="D39" s="48"/>
      <c r="E39" s="48"/>
      <c r="F39" s="48"/>
      <c r="G39" s="48"/>
      <c r="H39" s="49">
        <v>225</v>
      </c>
      <c r="I39" s="11"/>
      <c r="J39" s="8"/>
      <c r="M39" s="9"/>
    </row>
    <row r="40" spans="1:13" ht="12.75">
      <c r="A40" s="55" t="s">
        <v>64</v>
      </c>
      <c r="B40" s="48" t="s">
        <v>65</v>
      </c>
      <c r="C40" s="48"/>
      <c r="D40" s="48"/>
      <c r="E40" s="48"/>
      <c r="F40" s="48"/>
      <c r="G40" s="48"/>
      <c r="H40" s="49"/>
      <c r="I40" s="11"/>
      <c r="J40" s="8"/>
      <c r="M40" s="9"/>
    </row>
    <row r="41" spans="1:13" ht="12.75">
      <c r="A41" s="55" t="s">
        <v>66</v>
      </c>
      <c r="B41" s="57" t="s">
        <v>67</v>
      </c>
      <c r="C41" s="58"/>
      <c r="D41" s="58"/>
      <c r="E41" s="58"/>
      <c r="F41" s="58"/>
      <c r="G41" s="59"/>
      <c r="H41" s="49">
        <v>0</v>
      </c>
      <c r="I41" s="11"/>
      <c r="J41" s="8"/>
      <c r="M41" s="9"/>
    </row>
    <row r="42" spans="1:13" ht="12.75">
      <c r="A42" s="50"/>
      <c r="B42" s="51" t="s">
        <v>68</v>
      </c>
      <c r="C42" s="51"/>
      <c r="D42" s="51"/>
      <c r="E42" s="51"/>
      <c r="F42" s="51"/>
      <c r="G42" s="51"/>
      <c r="H42" s="52">
        <f>H37+H38+H40+H39+H41</f>
        <v>225</v>
      </c>
      <c r="I42" s="11"/>
      <c r="J42" s="8"/>
      <c r="M42" s="9"/>
    </row>
    <row r="43" spans="1:13" ht="12.75">
      <c r="A43" s="47" t="s">
        <v>69</v>
      </c>
      <c r="B43" s="48" t="s">
        <v>70</v>
      </c>
      <c r="C43" s="48"/>
      <c r="D43" s="48"/>
      <c r="E43" s="48"/>
      <c r="F43" s="48"/>
      <c r="G43" s="48"/>
      <c r="H43" s="49"/>
      <c r="I43" s="11"/>
      <c r="J43" s="8"/>
      <c r="M43" s="9"/>
    </row>
    <row r="44" spans="1:13" ht="12.75">
      <c r="A44" s="47" t="s">
        <v>71</v>
      </c>
      <c r="B44" s="48" t="s">
        <v>72</v>
      </c>
      <c r="C44" s="48"/>
      <c r="D44" s="48"/>
      <c r="E44" s="48"/>
      <c r="F44" s="48"/>
      <c r="G44" s="48"/>
      <c r="H44" s="49">
        <f>0.22*H12</f>
        <v>41379.36</v>
      </c>
      <c r="I44" s="11"/>
      <c r="J44" s="8"/>
      <c r="M44" s="9"/>
    </row>
    <row r="45" spans="1:13" ht="12.75">
      <c r="A45" s="47" t="s">
        <v>73</v>
      </c>
      <c r="B45" s="48" t="s">
        <v>74</v>
      </c>
      <c r="C45" s="48"/>
      <c r="D45" s="48"/>
      <c r="E45" s="48"/>
      <c r="F45" s="48"/>
      <c r="G45" s="48"/>
      <c r="H45" s="49">
        <f>0.22*(H14+H25)</f>
        <v>2633.824336</v>
      </c>
      <c r="I45" s="11"/>
      <c r="J45" s="8"/>
      <c r="M45" s="9"/>
    </row>
    <row r="46" spans="1:13" ht="12.75">
      <c r="A46" s="47" t="s">
        <v>75</v>
      </c>
      <c r="B46" s="48" t="s">
        <v>76</v>
      </c>
      <c r="C46" s="48"/>
      <c r="D46" s="48"/>
      <c r="E46" s="48"/>
      <c r="F46" s="48"/>
      <c r="G46" s="48"/>
      <c r="H46" s="49">
        <f>0.22*(H15+H26)</f>
        <v>0</v>
      </c>
      <c r="I46" s="11"/>
      <c r="J46" s="12"/>
      <c r="M46" s="9"/>
    </row>
    <row r="47" spans="1:13" ht="12.75">
      <c r="A47" s="47" t="s">
        <v>77</v>
      </c>
      <c r="B47" s="48" t="s">
        <v>78</v>
      </c>
      <c r="C47" s="48"/>
      <c r="D47" s="48"/>
      <c r="E47" s="48"/>
      <c r="F47" s="48"/>
      <c r="G47" s="48"/>
      <c r="H47" s="49">
        <f>0.22*(H17+H27)</f>
        <v>0</v>
      </c>
      <c r="I47" s="11"/>
      <c r="J47" s="8"/>
      <c r="M47" s="9"/>
    </row>
    <row r="48" spans="1:13" ht="12.75">
      <c r="A48" s="47" t="s">
        <v>79</v>
      </c>
      <c r="B48" s="48" t="s">
        <v>80</v>
      </c>
      <c r="C48" s="48"/>
      <c r="D48" s="48"/>
      <c r="E48" s="48"/>
      <c r="F48" s="48"/>
      <c r="G48" s="48"/>
      <c r="H48" s="49">
        <f>0.22*(H19+H28)</f>
        <v>0</v>
      </c>
      <c r="I48" s="11"/>
      <c r="J48" s="20"/>
      <c r="M48" s="9"/>
    </row>
    <row r="49" spans="1:13" ht="12.75">
      <c r="A49" s="47" t="s">
        <v>81</v>
      </c>
      <c r="B49" s="48" t="s">
        <v>82</v>
      </c>
      <c r="C49" s="48"/>
      <c r="D49" s="48"/>
      <c r="E49" s="48"/>
      <c r="F49" s="48"/>
      <c r="G49" s="48"/>
      <c r="H49" s="49">
        <f>0.22*(H16+H29)</f>
        <v>0</v>
      </c>
      <c r="I49" s="11"/>
      <c r="J49" s="8"/>
      <c r="M49" s="9"/>
    </row>
    <row r="50" spans="1:13" ht="12.75">
      <c r="A50" s="60" t="s">
        <v>83</v>
      </c>
      <c r="B50" s="48" t="s">
        <v>84</v>
      </c>
      <c r="C50" s="48"/>
      <c r="D50" s="48"/>
      <c r="E50" s="48"/>
      <c r="F50" s="48"/>
      <c r="G50" s="48"/>
      <c r="H50" s="49">
        <f>H33*22%</f>
        <v>0</v>
      </c>
      <c r="I50" s="11"/>
      <c r="J50" s="8"/>
      <c r="M50" s="9"/>
    </row>
    <row r="51" spans="1:13" ht="12.75">
      <c r="A51" s="61" t="s">
        <v>85</v>
      </c>
      <c r="B51" s="48" t="s">
        <v>86</v>
      </c>
      <c r="C51" s="48"/>
      <c r="D51" s="48"/>
      <c r="E51" s="48"/>
      <c r="F51" s="48"/>
      <c r="G51" s="48"/>
      <c r="H51" s="49">
        <f>0.22*(H20+H30)</f>
        <v>0</v>
      </c>
      <c r="I51" s="11"/>
      <c r="J51" s="8"/>
      <c r="M51" s="9"/>
    </row>
    <row r="52" spans="1:13" ht="12.75">
      <c r="A52" s="62"/>
      <c r="B52" s="51" t="s">
        <v>87</v>
      </c>
      <c r="C52" s="51"/>
      <c r="D52" s="51"/>
      <c r="E52" s="51"/>
      <c r="F52" s="51"/>
      <c r="G52" s="51"/>
      <c r="H52" s="52">
        <f>H44+H45+H46+H47+H48+H49+H50+H51</f>
        <v>44013.184336</v>
      </c>
      <c r="I52" s="11"/>
      <c r="J52" s="13"/>
      <c r="M52" s="9"/>
    </row>
    <row r="53" spans="1:13" ht="12.75">
      <c r="A53" s="63"/>
      <c r="B53" s="64" t="s">
        <v>88</v>
      </c>
      <c r="C53" s="64"/>
      <c r="D53" s="64"/>
      <c r="E53" s="64"/>
      <c r="F53" s="64"/>
      <c r="G53" s="64"/>
      <c r="H53" s="65">
        <f>H21+H31+H42+H52+H33+H35+H23</f>
        <v>61912.00313599999</v>
      </c>
      <c r="I53" s="11"/>
      <c r="J53" s="13"/>
      <c r="M53" s="9"/>
    </row>
    <row r="54" spans="1:13" ht="12.75">
      <c r="A54" s="66"/>
      <c r="B54" s="67" t="s">
        <v>89</v>
      </c>
      <c r="C54" s="67"/>
      <c r="D54" s="67"/>
      <c r="E54" s="67"/>
      <c r="F54" s="67"/>
      <c r="G54" s="67"/>
      <c r="H54" s="68">
        <f>H53+H12</f>
        <v>250000.00313599998</v>
      </c>
      <c r="I54" s="11"/>
      <c r="J54" s="21"/>
      <c r="K54" s="22" t="s">
        <v>90</v>
      </c>
      <c r="L54" s="23" t="str">
        <f>IF(INT(H54)=INT(H2),"VERIFICATO","NON VERIFICATO")</f>
        <v>NON VERIFICATO</v>
      </c>
      <c r="M54" s="24"/>
    </row>
    <row r="55" spans="8:10" ht="12.75">
      <c r="H55" s="10"/>
      <c r="I55" s="11"/>
      <c r="J55" s="7"/>
    </row>
    <row r="56" ht="12.75">
      <c r="I56" s="7"/>
    </row>
  </sheetData>
  <sheetProtection selectLockedCells="1" selectUnlockedCells="1"/>
  <mergeCells count="60">
    <mergeCell ref="A4:H4"/>
    <mergeCell ref="A7:H7"/>
    <mergeCell ref="A3:F3"/>
    <mergeCell ref="G3:H3"/>
    <mergeCell ref="A2:H2"/>
    <mergeCell ref="B51:G51"/>
    <mergeCell ref="B52:G52"/>
    <mergeCell ref="B53:G53"/>
    <mergeCell ref="B54:G54"/>
    <mergeCell ref="B45:G45"/>
    <mergeCell ref="B46:G46"/>
    <mergeCell ref="B47:G47"/>
    <mergeCell ref="B48:G48"/>
    <mergeCell ref="B49:G49"/>
    <mergeCell ref="B50:G50"/>
    <mergeCell ref="B38:G38"/>
    <mergeCell ref="B39:G39"/>
    <mergeCell ref="B40:G40"/>
    <mergeCell ref="B42:G42"/>
    <mergeCell ref="B43:G43"/>
    <mergeCell ref="B44:G44"/>
    <mergeCell ref="B32:G32"/>
    <mergeCell ref="B33:G33"/>
    <mergeCell ref="B34:G34"/>
    <mergeCell ref="B35:G35"/>
    <mergeCell ref="B36:G36"/>
    <mergeCell ref="B37:G37"/>
    <mergeCell ref="B26:G26"/>
    <mergeCell ref="B27:G27"/>
    <mergeCell ref="B28:G28"/>
    <mergeCell ref="B29:G29"/>
    <mergeCell ref="B30:G30"/>
    <mergeCell ref="B31:G31"/>
    <mergeCell ref="B20:G20"/>
    <mergeCell ref="B21:G21"/>
    <mergeCell ref="B22:G22"/>
    <mergeCell ref="B23:G23"/>
    <mergeCell ref="B24:G24"/>
    <mergeCell ref="B25:G25"/>
    <mergeCell ref="B14:G14"/>
    <mergeCell ref="B15:G15"/>
    <mergeCell ref="B16:G16"/>
    <mergeCell ref="B17:G17"/>
    <mergeCell ref="B18:G18"/>
    <mergeCell ref="B19:G19"/>
    <mergeCell ref="N8:O8"/>
    <mergeCell ref="B9:G9"/>
    <mergeCell ref="B10:G10"/>
    <mergeCell ref="B11:G11"/>
    <mergeCell ref="B12:G12"/>
    <mergeCell ref="B13:G13"/>
    <mergeCell ref="J7:K7"/>
    <mergeCell ref="L7:M7"/>
    <mergeCell ref="A8:H8"/>
    <mergeCell ref="J8:M8"/>
    <mergeCell ref="A5:H5"/>
    <mergeCell ref="A6:H6"/>
    <mergeCell ref="A1:H1"/>
    <mergeCell ref="J1:K1"/>
    <mergeCell ref="L1:M1"/>
  </mergeCells>
  <printOptions horizontalCentered="1" verticalCentered="1"/>
  <pageMargins left="0.2361111111111111" right="0.2361111111111111" top="0.7479166666666667" bottom="0.7479166666666667" header="0.5118055555555555" footer="0.5118055555555555"/>
  <pageSetup fitToWidth="0" fitToHeight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Luigi</dc:creator>
  <cp:keywords/>
  <dc:description/>
  <cp:lastModifiedBy>Luigi</cp:lastModifiedBy>
  <dcterms:created xsi:type="dcterms:W3CDTF">2023-04-05T08:30:14Z</dcterms:created>
  <dcterms:modified xsi:type="dcterms:W3CDTF">2023-04-05T13:16:44Z</dcterms:modified>
  <cp:category/>
  <cp:version/>
  <cp:contentType/>
  <cp:contentStatus/>
</cp:coreProperties>
</file>